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eneingabe" sheetId="1" state="visible" r:id="rId2"/>
    <sheet name="LWTyp" sheetId="2" state="hidden" r:id="rId3"/>
    <sheet name="Konzentration" sheetId="3" state="hidden" r:id="rId4"/>
  </sheets>
  <definedNames>
    <definedName function="false" hidden="false" name="LWTypen" vbProcedure="false">LWTyp!$A$1:$B$1</definedName>
    <definedName function="false" hidden="false" name="LWWerte" vbProcedure="false">LWTyp!$A$2:$B$4</definedName>
    <definedName function="false" hidden="false" name="Werte" vbProcedure="false">LWTyp!$B$2:$B$4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<sst xmlns="http://schemas.openxmlformats.org/spreadsheetml/2006/main" count="90" uniqueCount="77">
  <si>
    <r>
      <rPr>
        <b val="true"/>
        <sz val="20"/>
        <color rgb="FFFFFFFF"/>
        <rFont val="Calibri"/>
        <family val="2"/>
        <charset val="1"/>
      </rPr>
      <t xml:space="preserve">Abschätzung der Ansteckungswahrscheinlichkeit 
</t>
    </r>
    <r>
      <rPr>
        <b val="true"/>
        <sz val="14"/>
        <color rgb="FFFFFFFF"/>
        <rFont val="Calibri"/>
        <family val="2"/>
        <charset val="1"/>
      </rPr>
      <t xml:space="preserve">mit dem Corona-Virus beim Aufenthalt in geschlossenen Räumen</t>
    </r>
  </si>
  <si>
    <t xml:space="preserve">Orange Zahlen/Werte in weissen Feldern müssen eingegeben/ausgewählt werden.
Petrolfarbene Felder zeigen Ergebnisse.</t>
  </si>
  <si>
    <r>
      <rPr>
        <b val="true"/>
        <sz val="14"/>
        <color rgb="FFFFFFFF"/>
        <rFont val="Calibri"/>
        <family val="2"/>
        <charset val="1"/>
      </rPr>
      <t xml:space="preserve">Inzidenz und Personenzahl </t>
    </r>
    <r>
      <rPr>
        <sz val="14"/>
        <color rgb="FFFFFFFF"/>
        <rFont val="Calibri"/>
        <family val="2"/>
        <charset val="1"/>
      </rPr>
      <t xml:space="preserve">(im Raum)</t>
    </r>
  </si>
  <si>
    <t xml:space="preserve">7-Tage-Inzidenz:</t>
  </si>
  <si>
    <t xml:space="preserve">je 100.000 Einwohner</t>
  </si>
  <si>
    <t xml:space="preserve">Anzahl Personen im Raum:</t>
  </si>
  <si>
    <t xml:space="preserve">Wahrscheinlichkeit, eine infizierte Person anzutreffen:</t>
  </si>
  <si>
    <t xml:space="preserve">benötigtes Schutzniveau</t>
  </si>
  <si>
    <t xml:space="preserve">Raumparameter</t>
  </si>
  <si>
    <t xml:space="preserve">Raumvolumen (Grundfläche · Höhe):</t>
  </si>
  <si>
    <t xml:space="preserve">(bei CO2-Messung unwichtig)</t>
  </si>
  <si>
    <t xml:space="preserve">Aufenthaltsdauer (auch 0,X h möglich):</t>
  </si>
  <si>
    <t xml:space="preserve">Sehr gute Lüftung notwendig?</t>
  </si>
  <si>
    <t xml:space="preserve">Falls nein: Die berechnete Wahrscheinlichkeit überschätzt das Ansteckungsrisiko deutlich!</t>
  </si>
  <si>
    <t xml:space="preserve">Raumlufthygiene</t>
  </si>
  <si>
    <t xml:space="preserve">Die Raumlufthygiene (Luftqualität) kann mittels CO2-Messung oder Luftwechselrate einer Lüftungsanlage (RLT) in Luftwechseln pro Stunde (1/h) oder Kubikmeter pro Stunde (m³/h) oder Liter pro Sekunde (l/s) bestimmt werden.
Zusätzlich eingesetzte Luftreiniger können mitberechnet werden.</t>
  </si>
  <si>
    <t xml:space="preserve">CO2-Messung oder Luftwechselrate wählen:</t>
  </si>
  <si>
    <t xml:space="preserve">Einheit wählen:</t>
  </si>
  <si>
    <t xml:space="preserve">CO2-Messung</t>
  </si>
  <si>
    <t xml:space="preserve">ppm</t>
  </si>
  <si>
    <t xml:space="preserve">Summe Luftwechselrate zusätzlicher Luftreiniger:</t>
  </si>
  <si>
    <t xml:space="preserve">m³/h</t>
  </si>
  <si>
    <t xml:space="preserve">Berechnete wirksame Luftwechselrate</t>
  </si>
  <si>
    <t xml:space="preserve">Schutzmaske</t>
  </si>
  <si>
    <t xml:space="preserve">Maskentyp auswählen:</t>
  </si>
  <si>
    <t xml:space="preserve">keine</t>
  </si>
  <si>
    <t xml:space="preserve">Individuelle Infektionswahrscheinlichkeit,
wenn eine infektiöse Person anwesend ist:</t>
  </si>
  <si>
    <t xml:space="preserve">– ohne Test</t>
  </si>
  <si>
    <t xml:space="preserve">– bei Testung aller Teilnehmenden</t>
  </si>
  <si>
    <t xml:space="preserve">für detaillierte und zeitabhängige Berechnungen nutzen sie: https://airborne.cam/</t>
  </si>
  <si>
    <t xml:space="preserve">Luftwechselrate</t>
  </si>
  <si>
    <t xml:space="preserve">Maske</t>
  </si>
  <si>
    <t xml:space="preserve">1/h</t>
  </si>
  <si>
    <t xml:space="preserve">Medizinisch</t>
  </si>
  <si>
    <t xml:space="preserve">l/s</t>
  </si>
  <si>
    <t xml:space="preserve">FFP2</t>
  </si>
  <si>
    <t xml:space="preserve">Luftwechselrate berechnen aus eigegebenen Daten</t>
  </si>
  <si>
    <t xml:space="preserve">Lüftungsrate je Person (CO2)</t>
  </si>
  <si>
    <t xml:space="preserve">Lüftungsrate Raum</t>
  </si>
  <si>
    <t xml:space="preserve">Maske Wirkungsgrad</t>
  </si>
  <si>
    <t xml:space="preserve">Maximale Konzentration virenbeladenen Partikeln im Raum</t>
  </si>
  <si>
    <t xml:space="preserve">entspricht der Gleichgewichtskonzentration bei langem Aufenthalt</t>
  </si>
  <si>
    <t xml:space="preserve">(Daten aus Gkantonas, S. , Zabotti, D. , Mesquita, L. , Mastorakos, E. , de Oliveira, P.  airborne.cam: a risk calculator of SARS-CoV-2 aerosol transmission under well-mixed ventilation conditions  Jul 2021)</t>
  </si>
  <si>
    <t xml:space="preserve">für 40 µm Aerosol Partikelgröße</t>
  </si>
  <si>
    <t xml:space="preserve">Virenkonzentration (ohne Test)</t>
  </si>
  <si>
    <t xml:space="preserve">copies/ml</t>
  </si>
  <si>
    <t xml:space="preserve">generation rate (ohne Test)</t>
  </si>
  <si>
    <t xml:space="preserve">N_gen</t>
  </si>
  <si>
    <t xml:space="preserve">PFU/s</t>
  </si>
  <si>
    <t xml:space="preserve">Virenkonzentration (mit Test)</t>
  </si>
  <si>
    <t xml:space="preserve">generation rate (mit Test)</t>
  </si>
  <si>
    <t xml:space="preserve">exhalation gas flow rate</t>
  </si>
  <si>
    <t xml:space="preserve">eta_mask</t>
  </si>
  <si>
    <t xml:space="preserve">Anzahl infizierter</t>
  </si>
  <si>
    <t xml:space="preserve">n_inf</t>
  </si>
  <si>
    <t xml:space="preserve">Raumvolumen</t>
  </si>
  <si>
    <t xml:space="preserve">V</t>
  </si>
  <si>
    <t xml:space="preserve">Austauschrate</t>
  </si>
  <si>
    <t xml:space="preserve">v_ex</t>
  </si>
  <si>
    <t xml:space="preserve">1/s</t>
  </si>
  <si>
    <t xml:space="preserve">Inhalationsrate (mittlere Aktivität)</t>
  </si>
  <si>
    <t xml:space="preserve">Q_inh</t>
  </si>
  <si>
    <t xml:space="preserve">m³/s</t>
  </si>
  <si>
    <t xml:space="preserve">Aufenthaltsdauer</t>
  </si>
  <si>
    <t xml:space="preserve">t</t>
  </si>
  <si>
    <t xml:space="preserve">s</t>
  </si>
  <si>
    <t xml:space="preserve">Infektiöse Virendosis</t>
  </si>
  <si>
    <t xml:space="preserve">k_p</t>
  </si>
  <si>
    <t xml:space="preserve">PFU</t>
  </si>
  <si>
    <t xml:space="preserve">Gleichgewichtskonzentration im Raum</t>
  </si>
  <si>
    <t xml:space="preserve">N_gen*(1-eta_mask)*n_infect/(V*v_exchange)</t>
  </si>
  <si>
    <t xml:space="preserve">C(t=inf)</t>
  </si>
  <si>
    <t xml:space="preserve">PFU/m³</t>
  </si>
  <si>
    <t xml:space="preserve">Eingeatmete Virendosis</t>
  </si>
  <si>
    <t xml:space="preserve">N_vir</t>
  </si>
  <si>
    <t xml:space="preserve">Individuelle Infektionswahrscheinlichkeit</t>
  </si>
  <si>
    <t xml:space="preserve">P_risk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</si>
</sst>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\ %"/>
    <numFmt numFmtId="166" formatCode="General"/>
    <numFmt numFmtId="167" formatCode="0\ [$m³]"/>
    <numFmt numFmtId="168" formatCode="0.00\ [$h]"/>
    <numFmt numFmtId="169" formatCode="0\ [$m³/h]"/>
    <numFmt numFmtId="170" formatCode="0.00\ %"/>
    <numFmt numFmtId="171" formatCode="0.00E+00"/>
  </numFmts>
  <fonts count="26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333333"/>
      <name val="Calibri"/>
      <family val="2"/>
      <charset val="1"/>
    </font>
    <font>
      <b val="true"/>
      <i val="true"/>
      <u val="single"/>
      <sz val="10"/>
      <color rgb="FF000000"/>
      <name val="Calibri"/>
      <family val="2"/>
      <charset val="1"/>
    </font>
    <font>
      <b val="true"/>
      <sz val="20"/>
      <color rgb="FFFFFFFF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4"/>
      <color rgb="FFFFFFFF"/>
      <name val="Calibri"/>
      <family val="2"/>
      <charset val="1"/>
    </font>
    <font>
      <sz val="12"/>
      <color rgb="FFFF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sz val="6"/>
      <color rgb="FF000000"/>
      <name val="Times New Roman"/>
      <family val="1"/>
      <charset val="1"/>
    </font>
    <font>
      <b val="true"/>
      <sz val="12"/>
      <color rgb="FF000000"/>
      <name val="Linux biolinum o"/>
      <family val="0"/>
      <charset val="1"/>
    </font>
    <font>
      <sz val="12"/>
      <color rgb="FF000000"/>
      <name val="Linux biolinum o"/>
      <family val="0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008F89"/>
        <bgColor rgb="FF008080"/>
      </patternFill>
    </fill>
    <fill>
      <patternFill patternType="solid">
        <fgColor rgb="FFF3F3F3"/>
        <bgColor rgb="FFFFFFFF"/>
      </patternFill>
    </fill>
    <fill>
      <patternFill patternType="solid">
        <fgColor rgb="FFFF5117"/>
        <bgColor rgb="FFFF8080"/>
      </patternFill>
    </fill>
    <fill>
      <patternFill patternType="solid">
        <fgColor rgb="FF7FC7C4"/>
        <bgColor rgb="FF33CCCC"/>
      </patternFill>
    </fill>
    <fill>
      <patternFill patternType="solid">
        <fgColor rgb="FFEBAEAF"/>
        <bgColor rgb="FFFFCC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FF5117"/>
      </left>
      <right style="thin">
        <color rgb="FFFF5117"/>
      </right>
      <top style="thin">
        <color rgb="FFFF5117"/>
      </top>
      <bottom/>
      <diagonal/>
    </border>
    <border diagonalUp="false" diagonalDown="false">
      <left style="thin">
        <color rgb="FFFF5117"/>
      </left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rgb="FFFF5117"/>
      </right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FF5117"/>
      </left>
      <right/>
      <top/>
      <bottom style="thin">
        <color rgb="FFFF5117"/>
      </bottom>
      <diagonal/>
    </border>
    <border diagonalUp="false" diagonalDown="false">
      <left/>
      <right/>
      <top/>
      <bottom style="thin">
        <color rgb="FFFF5117"/>
      </bottom>
      <diagonal/>
    </border>
    <border diagonalUp="false" diagonalDown="false">
      <left/>
      <right style="thin">
        <color rgb="FFFF5117"/>
      </right>
      <top/>
      <bottom style="thin">
        <color rgb="FFFF5117"/>
      </bottom>
      <diagonal/>
    </border>
    <border diagonalUp="false" diagonalDown="false">
      <left style="thin">
        <color rgb="FFFF5117"/>
      </left>
      <right style="thin">
        <color rgb="FFFF5117"/>
      </right>
      <top/>
      <bottom style="thin">
        <color rgb="FFFF5117"/>
      </bottom>
      <diagonal/>
    </border>
    <border diagonalUp="false" diagonalDown="false">
      <left style="thin">
        <color rgb="FFFF5117"/>
      </left>
      <right style="thin">
        <color rgb="FFFF5117"/>
      </right>
      <top/>
      <bottom/>
      <diagonal/>
    </border>
    <border diagonalUp="false" diagonalDown="false">
      <left style="thin">
        <color rgb="FFFF5117"/>
      </left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37">
    <xf numFmtId="164" fontId="0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9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7"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1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1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7" fillId="11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11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1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11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7" fillId="11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11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1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13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7" fillId="11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13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21" fillId="1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11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9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19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0" fillId="13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21" fillId="1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11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11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11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1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9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7" fillId="11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11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1" fillId="1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11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11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13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0" fillId="11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70" fontId="21" fillId="1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21" fillId="1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11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11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1 13" xfId="28"/>
    <cellStyle name="Heading 12" xfId="29"/>
    <cellStyle name="Heading 2 14" xfId="30"/>
    <cellStyle name="Hyperlink 15" xfId="31"/>
    <cellStyle name="Note 16" xfId="32"/>
    <cellStyle name="Result 17" xfId="33"/>
    <cellStyle name="Status 18" xfId="34"/>
    <cellStyle name="Text 19" xfId="35"/>
    <cellStyle name="Warning 20" xfId="3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808000"/>
      <rgbColor rgb="FF800080"/>
      <rgbColor rgb="FF008F89"/>
      <rgbColor rgb="FFDDDDDD"/>
      <rgbColor rgb="FF808080"/>
      <rgbColor rgb="FF9999FF"/>
      <rgbColor rgb="FF993366"/>
      <rgbColor rgb="FFFFFFCC"/>
      <rgbColor rgb="FFF3F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7FC7C4"/>
      <rgbColor rgb="FFEBAEAF"/>
      <rgbColor rgb="FFCC99FF"/>
      <rgbColor rgb="FFFFCCCC"/>
      <rgbColor rgb="FF3366FF"/>
      <rgbColor rgb="FF33CCCC"/>
      <rgbColor rgb="FF99CC00"/>
      <rgbColor rgb="FFFFCC00"/>
      <rgbColor rgb="FFFF9900"/>
      <rgbColor rgb="FFFF5117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360</xdr:colOff>
      <xdr:row>0</xdr:row>
      <xdr:rowOff>0</xdr:rowOff>
    </xdr:from>
    <xdr:to>
      <xdr:col>3</xdr:col>
      <xdr:colOff>1980360</xdr:colOff>
      <xdr:row>0</xdr:row>
      <xdr:rowOff>437040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5998320" y="0"/>
          <a:ext cx="1980000" cy="4370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airborne.cam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9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B20" activeCellId="0" sqref="B20"/>
    </sheetView>
  </sheetViews>
  <sheetFormatPr defaultColWidth="11.37109375" defaultRowHeight="15" zeroHeight="false" outlineLevelRow="0" outlineLevelCol="0"/>
  <cols>
    <col collapsed="false" customWidth="true" hidden="false" outlineLevel="0" max="1" min="1" style="1" width="41.25"/>
    <col collapsed="false" customWidth="true" hidden="false" outlineLevel="0" max="2" min="2" style="1" width="14.62"/>
    <col collapsed="false" customWidth="true" hidden="false" outlineLevel="0" max="3" min="3" style="1" width="21.63"/>
    <col collapsed="false" customWidth="true" hidden="false" outlineLevel="0" max="4" min="4" style="1" width="26.62"/>
    <col collapsed="false" customWidth="false" hidden="false" outlineLevel="0" max="1024" min="5" style="1" width="11.38"/>
  </cols>
  <sheetData>
    <row r="1" customFormat="false" ht="56.25" hidden="false" customHeight="true" outlineLevel="0" collapsed="false">
      <c r="A1" s="2" t="s">
        <v>0</v>
      </c>
      <c r="B1" s="2"/>
      <c r="C1" s="2"/>
      <c r="D1" s="3"/>
    </row>
    <row r="2" customFormat="false" ht="34.5" hidden="false" customHeight="true" outlineLevel="0" collapsed="false">
      <c r="A2" s="4" t="s">
        <v>1</v>
      </c>
      <c r="B2" s="4"/>
      <c r="C2" s="4"/>
      <c r="D2" s="4"/>
    </row>
    <row r="3" customFormat="false" ht="12" hidden="false" customHeight="true" outlineLevel="0" collapsed="false">
      <c r="A3" s="5"/>
      <c r="B3" s="5"/>
      <c r="C3" s="5"/>
      <c r="D3" s="5"/>
    </row>
    <row r="4" customFormat="false" ht="22.5" hidden="false" customHeight="true" outlineLevel="0" collapsed="false">
      <c r="A4" s="6" t="s">
        <v>2</v>
      </c>
      <c r="B4" s="6"/>
      <c r="C4" s="6"/>
      <c r="D4" s="6"/>
    </row>
    <row r="5" customFormat="false" ht="15" hidden="false" customHeight="false" outlineLevel="0" collapsed="false">
      <c r="A5" s="7" t="s">
        <v>3</v>
      </c>
      <c r="B5" s="8" t="n">
        <v>500</v>
      </c>
      <c r="C5" s="9" t="s">
        <v>4</v>
      </c>
      <c r="D5" s="9"/>
    </row>
    <row r="6" customFormat="false" ht="15" hidden="false" customHeight="false" outlineLevel="0" collapsed="false">
      <c r="A6" s="7" t="s">
        <v>5</v>
      </c>
      <c r="B6" s="10" t="n">
        <v>30</v>
      </c>
      <c r="C6" s="11"/>
      <c r="D6" s="11"/>
    </row>
    <row r="7" customFormat="false" ht="23.85" hidden="false" customHeight="false" outlineLevel="0" collapsed="false">
      <c r="A7" s="12" t="s">
        <v>6</v>
      </c>
      <c r="B7" s="13" t="n">
        <f aca="false">1-_xlfn.BINOM.DIST(0,B6,B5/100000,0)</f>
        <v>0.139615808085304</v>
      </c>
      <c r="C7" s="5"/>
      <c r="D7" s="14"/>
    </row>
    <row r="8" customFormat="false" ht="15" hidden="false" customHeight="false" outlineLevel="0" collapsed="false">
      <c r="A8" s="15" t="s">
        <v>7</v>
      </c>
      <c r="B8" s="16" t="str">
        <f aca="false">IF(B7&lt;1%,"geringer Schutzbedarf",IF(B7&lt;10%,"mittlerer Schutzbedarf","hoher Schutzbedarf"))</f>
        <v>hoher Schutzbedarf</v>
      </c>
      <c r="C8" s="16"/>
      <c r="D8" s="17"/>
    </row>
    <row r="9" customFormat="false" ht="22.5" hidden="false" customHeight="true" outlineLevel="0" collapsed="false">
      <c r="A9" s="5"/>
      <c r="B9" s="5"/>
      <c r="C9" s="5"/>
      <c r="D9" s="5"/>
    </row>
    <row r="10" customFormat="false" ht="22.5" hidden="false" customHeight="true" outlineLevel="0" collapsed="false">
      <c r="A10" s="6" t="s">
        <v>8</v>
      </c>
      <c r="B10" s="6"/>
      <c r="C10" s="6"/>
      <c r="D10" s="6"/>
    </row>
    <row r="11" customFormat="false" ht="15" hidden="false" customHeight="false" outlineLevel="0" collapsed="false">
      <c r="A11" s="7" t="s">
        <v>9</v>
      </c>
      <c r="B11" s="18" t="n">
        <v>280</v>
      </c>
      <c r="C11" s="9" t="s">
        <v>10</v>
      </c>
      <c r="D11" s="9"/>
    </row>
    <row r="12" customFormat="false" ht="15" hidden="false" customHeight="false" outlineLevel="0" collapsed="false">
      <c r="A12" s="7" t="s">
        <v>11</v>
      </c>
      <c r="B12" s="19" t="n">
        <v>2</v>
      </c>
      <c r="C12" s="5"/>
      <c r="D12" s="14"/>
    </row>
    <row r="13" customFormat="false" ht="15" hidden="false" customHeight="false" outlineLevel="0" collapsed="false">
      <c r="A13" s="20" t="s">
        <v>12</v>
      </c>
      <c r="B13" s="21" t="str">
        <f aca="false">IF(B11/(B6*B12)&gt;60,"nein","ja")</f>
        <v>ja</v>
      </c>
      <c r="C13" s="22"/>
      <c r="D13" s="23"/>
    </row>
    <row r="14" customFormat="false" ht="15" hidden="false" customHeight="false" outlineLevel="0" collapsed="false">
      <c r="A14" s="24" t="s">
        <v>13</v>
      </c>
      <c r="B14" s="24"/>
      <c r="C14" s="24"/>
      <c r="D14" s="24"/>
    </row>
    <row r="15" customFormat="false" ht="22.5" hidden="false" customHeight="true" outlineLevel="0" collapsed="false">
      <c r="A15" s="5"/>
      <c r="B15" s="5"/>
      <c r="C15" s="5"/>
      <c r="D15" s="5"/>
    </row>
    <row r="16" customFormat="false" ht="22.5" hidden="false" customHeight="true" outlineLevel="0" collapsed="false">
      <c r="A16" s="6" t="s">
        <v>14</v>
      </c>
      <c r="B16" s="6"/>
      <c r="C16" s="6"/>
      <c r="D16" s="6"/>
    </row>
    <row r="17" customFormat="false" ht="46.5" hidden="false" customHeight="true" outlineLevel="0" collapsed="false">
      <c r="A17" s="25" t="s">
        <v>15</v>
      </c>
      <c r="B17" s="25"/>
      <c r="C17" s="25"/>
      <c r="D17" s="25"/>
    </row>
    <row r="18" customFormat="false" ht="15.75" hidden="false" customHeight="true" outlineLevel="0" collapsed="false">
      <c r="A18" s="7" t="s">
        <v>16</v>
      </c>
      <c r="B18" s="5"/>
      <c r="C18" s="5" t="s">
        <v>17</v>
      </c>
      <c r="D18" s="14"/>
    </row>
    <row r="19" customFormat="false" ht="15.75" hidden="false" customHeight="true" outlineLevel="0" collapsed="false">
      <c r="A19" s="26" t="s">
        <v>18</v>
      </c>
      <c r="B19" s="8" t="n">
        <v>800</v>
      </c>
      <c r="C19" s="27" t="s">
        <v>19</v>
      </c>
      <c r="D19" s="14"/>
    </row>
    <row r="20" customFormat="false" ht="15.75" hidden="false" customHeight="true" outlineLevel="0" collapsed="false">
      <c r="A20" s="28" t="s">
        <v>20</v>
      </c>
      <c r="B20" s="8" t="n">
        <v>0</v>
      </c>
      <c r="C20" s="29" t="s">
        <v>21</v>
      </c>
      <c r="D20" s="3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.75" hidden="false" customHeight="true" outlineLevel="0" collapsed="false">
      <c r="A21" s="15" t="s">
        <v>22</v>
      </c>
      <c r="B21" s="31" t="n">
        <f aca="false">Konzentration!C2*B6+Konzentration!C3</f>
        <v>1500</v>
      </c>
      <c r="C21" s="32"/>
      <c r="D21" s="33"/>
    </row>
    <row r="22" customFormat="false" ht="22.5" hidden="false" customHeight="true" outlineLevel="0" collapsed="false">
      <c r="A22" s="5"/>
      <c r="B22" s="5"/>
      <c r="C22" s="5"/>
      <c r="D22" s="5"/>
    </row>
    <row r="23" customFormat="false" ht="22.5" hidden="false" customHeight="true" outlineLevel="0" collapsed="false">
      <c r="A23" s="6" t="s">
        <v>23</v>
      </c>
      <c r="B23" s="6"/>
      <c r="C23" s="6"/>
      <c r="D23" s="6"/>
    </row>
    <row r="24" customFormat="false" ht="15.75" hidden="false" customHeight="true" outlineLevel="0" collapsed="false">
      <c r="A24" s="7" t="s">
        <v>24</v>
      </c>
      <c r="B24" s="8" t="s">
        <v>25</v>
      </c>
      <c r="C24" s="5"/>
      <c r="D24" s="14"/>
    </row>
    <row r="25" customFormat="false" ht="15.75" hidden="false" customHeight="true" outlineLevel="0" collapsed="false">
      <c r="A25" s="34" t="s">
        <v>26</v>
      </c>
      <c r="B25" s="35"/>
      <c r="C25" s="35"/>
      <c r="D25" s="23"/>
    </row>
    <row r="26" customFormat="false" ht="15.75" hidden="false" customHeight="true" outlineLevel="0" collapsed="false">
      <c r="A26" s="20" t="s">
        <v>27</v>
      </c>
      <c r="B26" s="36" t="n">
        <f aca="false">Konzentration!C32</f>
        <v>0.0277152377940003</v>
      </c>
      <c r="C26" s="11" t="str">
        <f aca="false">IF(B13="nein","Wert überschätzt","")</f>
        <v/>
      </c>
      <c r="D26" s="11"/>
    </row>
    <row r="27" customFormat="false" ht="15.75" hidden="false" customHeight="true" outlineLevel="0" collapsed="false">
      <c r="A27" s="15" t="s">
        <v>28</v>
      </c>
      <c r="B27" s="37" t="n">
        <f aca="false">Konzentration!C33</f>
        <v>0.000281026026737741</v>
      </c>
      <c r="C27" s="38"/>
      <c r="D27" s="38"/>
    </row>
    <row r="28" customFormat="false" ht="22.5" hidden="false" customHeight="true" outlineLevel="0" collapsed="false">
      <c r="A28" s="5"/>
      <c r="B28" s="5"/>
      <c r="C28" s="5"/>
      <c r="D28" s="5"/>
    </row>
    <row r="29" customFormat="false" ht="27.75" hidden="false" customHeight="true" outlineLevel="0" collapsed="false">
      <c r="A29" s="39" t="s">
        <v>29</v>
      </c>
      <c r="B29" s="39"/>
      <c r="C29" s="39"/>
      <c r="D29" s="39"/>
    </row>
  </sheetData>
  <sheetProtection sheet="true" objects="true" scenarios="true" selectLockedCells="true"/>
  <mergeCells count="15">
    <mergeCell ref="A1:C1"/>
    <mergeCell ref="A2:D2"/>
    <mergeCell ref="A4:D4"/>
    <mergeCell ref="C5:D5"/>
    <mergeCell ref="C6:D6"/>
    <mergeCell ref="B8:C8"/>
    <mergeCell ref="A10:D10"/>
    <mergeCell ref="C11:D11"/>
    <mergeCell ref="A14:D14"/>
    <mergeCell ref="A16:D16"/>
    <mergeCell ref="A17:D17"/>
    <mergeCell ref="A23:D23"/>
    <mergeCell ref="C26:D26"/>
    <mergeCell ref="C27:D27"/>
    <mergeCell ref="A29:D29"/>
  </mergeCells>
  <dataValidations count="3">
    <dataValidation allowBlank="true" errorStyle="stop" operator="between" prompt="Kontrolle des Luftwechsels aus Dropdown-Feld auswählen!" showDropDown="false" showErrorMessage="true" showInputMessage="true" sqref="A19" type="list">
      <formula1>LWTypen</formula1>
      <formula2>0</formula2>
    </dataValidation>
    <dataValidation allowBlank="true" errorStyle="stop" operator="between" showDropDown="false" showErrorMessage="true" showInputMessage="false" sqref="B24" type="list">
      <formula1>LWTyp!$C$2:$C$4</formula1>
      <formula2>0</formula2>
    </dataValidation>
    <dataValidation allowBlank="true" errorStyle="stop" operator="between" prompt="Luftwechselrate - Die Luftwechselrate im Raum eingeben." showDropDown="false" showErrorMessage="true" showInputMessage="true" sqref="C19" type="list">
      <formula1>INDEX(LWTyp!$A$2:$B$4, ,MATCH(A19,LWTyp!$A1:$B1,0))</formula1>
      <formula2>0</formula2>
    </dataValidation>
  </dataValidations>
  <hyperlinks>
    <hyperlink ref="A29" r:id="rId1" display="für detaillierte und zeitabhängige Berechnungen nutzen sie: https://airborne.cam/"/>
  </hyperlinks>
  <printOptions headings="false" gridLines="false" gridLinesSet="true" horizontalCentered="false" verticalCentered="false"/>
  <pageMargins left="0.7875" right="0.7875" top="1.18125" bottom="1.1812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36328125"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13"/>
    <col collapsed="false" customWidth="true" hidden="false" outlineLevel="0" max="4" min="3" style="0" width="9.12"/>
    <col collapsed="false" customWidth="true" hidden="false" outlineLevel="0" max="5" min="5" style="0" width="14.13"/>
    <col collapsed="false" customWidth="true" hidden="false" outlineLevel="0" max="26" min="6" style="0" width="9.12"/>
  </cols>
  <sheetData>
    <row r="1" customFormat="false" ht="15.75" hidden="false" customHeight="false" outlineLevel="0" collapsed="false">
      <c r="A1" s="40" t="s">
        <v>18</v>
      </c>
      <c r="B1" s="40" t="s">
        <v>30</v>
      </c>
      <c r="C1" s="40" t="s">
        <v>31</v>
      </c>
    </row>
    <row r="2" customFormat="false" ht="15.75" hidden="false" customHeight="false" outlineLevel="0" collapsed="false">
      <c r="A2" s="40" t="s">
        <v>19</v>
      </c>
      <c r="B2" s="40" t="s">
        <v>32</v>
      </c>
      <c r="C2" s="40" t="s">
        <v>25</v>
      </c>
    </row>
    <row r="3" customFormat="false" ht="15.75" hidden="false" customHeight="false" outlineLevel="0" collapsed="false">
      <c r="B3" s="40" t="s">
        <v>21</v>
      </c>
      <c r="C3" s="40" t="s">
        <v>33</v>
      </c>
    </row>
    <row r="4" customFormat="false" ht="15.75" hidden="false" customHeight="false" outlineLevel="0" collapsed="false">
      <c r="B4" s="40" t="s">
        <v>34</v>
      </c>
      <c r="C4" s="40" t="s">
        <v>35</v>
      </c>
    </row>
    <row r="15" customFormat="false" ht="15.75" hidden="false" customHeight="false" outlineLevel="0" collapsed="false">
      <c r="B15" s="41"/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sheetProtection sheet="true" objects="true" scenarios="true"/>
  <dataValidations count="1">
    <dataValidation allowBlank="true" errorStyle="stop" operator="between" prompt="Luftwechselrate - Die Luftwechselrate im Raum eingeben." showDropDown="false" showErrorMessage="true" showInputMessage="true" sqref="E6" type="list">
      <formula1>INDEX($A$2:$B$4, ,MATCH(C6,$A1048564:$B1048564,0))</formula1>
      <formula2>0</formula2>
    </dataValidation>
  </dataValidations>
  <printOptions headings="false" gridLines="false" gridLinesSet="true" horizontalCentered="false" verticalCentered="false"/>
  <pageMargins left="0.7875" right="0.7875" top="1.18125" bottom="1.1812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36328125" defaultRowHeight="15" zeroHeight="false" outlineLevelRow="0" outlineLevelCol="0"/>
  <cols>
    <col collapsed="false" customWidth="true" hidden="false" outlineLevel="0" max="1" min="1" style="0" width="25.38"/>
    <col collapsed="false" customWidth="true" hidden="false" outlineLevel="0" max="2" min="2" style="0" width="9.12"/>
    <col collapsed="false" customWidth="true" hidden="false" outlineLevel="0" max="3" min="3" style="0" width="10.38"/>
    <col collapsed="false" customWidth="true" hidden="false" outlineLevel="0" max="26" min="4" style="0" width="9.12"/>
  </cols>
  <sheetData>
    <row r="1" customFormat="false" ht="15.75" hidden="false" customHeight="false" outlineLevel="0" collapsed="false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customFormat="false" ht="15.75" hidden="false" customHeight="false" outlineLevel="0" collapsed="false">
      <c r="A2" s="40" t="s">
        <v>37</v>
      </c>
      <c r="C2" s="40" t="n">
        <f aca="false">IF(Dateneingabe!C19=LWTyp!A2,50/(Dateneingabe!B19/800),0)</f>
        <v>50</v>
      </c>
    </row>
    <row r="3" customFormat="false" ht="15.75" hidden="false" customHeight="false" outlineLevel="0" collapsed="false">
      <c r="A3" s="40" t="s">
        <v>38</v>
      </c>
      <c r="C3" s="40" t="n">
        <f aca="false">IF(Dateneingabe!C19=LWTyp!B2,Dateneingabe!B19*Dateneingabe!B11,IF(Dateneingabe!C19=LWTyp!B3,Dateneingabe!B19,IF(Dateneingabe!C19=LWTyp!B4,Dateneingabe!B19*3.6)))+0.9*Dateneingabe!B20</f>
        <v>0</v>
      </c>
    </row>
    <row r="4" customFormat="false" ht="15.75" hidden="false" customHeight="false" outlineLevel="0" collapsed="false">
      <c r="A4" s="40" t="s">
        <v>39</v>
      </c>
      <c r="C4" s="40" t="n">
        <f aca="false">IF(Dateneingabe!B24=LWTyp!C2,0,IF(Dateneingabe!B24=LWTyp!C3,0.4,IF(Dateneingabe!B24=LWTyp!C4,0.9)))</f>
        <v>0</v>
      </c>
    </row>
    <row r="7" customFormat="false" ht="15.75" hidden="false" customHeight="false" outlineLevel="0" collapsed="false">
      <c r="A7" s="42" t="s">
        <v>40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customFormat="false" ht="15.75" hidden="false" customHeight="false" outlineLevel="0" collapsed="false">
      <c r="A8" s="42" t="s">
        <v>41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customFormat="false" ht="15.75" hidden="false" customHeight="false" outlineLevel="0" collapsed="false">
      <c r="A9" s="40" t="s">
        <v>42</v>
      </c>
    </row>
    <row r="10" customFormat="false" ht="15.75" hidden="false" customHeight="false" outlineLevel="0" collapsed="false">
      <c r="A10" s="40" t="s">
        <v>43</v>
      </c>
    </row>
    <row r="11" customFormat="false" ht="15.75" hidden="false" customHeight="false" outlineLevel="0" collapsed="false">
      <c r="A11" s="40" t="s">
        <v>44</v>
      </c>
      <c r="C11" s="43" t="n">
        <f aca="false">10^10</f>
        <v>10000000000</v>
      </c>
      <c r="D11" s="40" t="s">
        <v>45</v>
      </c>
    </row>
    <row r="12" customFormat="false" ht="15.75" hidden="false" customHeight="false" outlineLevel="0" collapsed="false">
      <c r="A12" s="40" t="s">
        <v>46</v>
      </c>
      <c r="B12" s="40" t="s">
        <v>47</v>
      </c>
      <c r="C12" s="40" t="n">
        <v>51.15</v>
      </c>
      <c r="D12" s="40" t="s">
        <v>48</v>
      </c>
    </row>
    <row r="13" customFormat="false" ht="15.75" hidden="false" customHeight="false" outlineLevel="0" collapsed="false">
      <c r="A13" s="40" t="s">
        <v>49</v>
      </c>
      <c r="C13" s="43" t="n">
        <v>100000000</v>
      </c>
      <c r="D13" s="40" t="s">
        <v>45</v>
      </c>
    </row>
    <row r="14" customFormat="false" ht="15.75" hidden="false" customHeight="false" outlineLevel="0" collapsed="false">
      <c r="A14" s="40" t="s">
        <v>50</v>
      </c>
      <c r="B14" s="40" t="s">
        <v>47</v>
      </c>
      <c r="C14" s="40" t="n">
        <v>0.512</v>
      </c>
      <c r="D14" s="40" t="s">
        <v>48</v>
      </c>
    </row>
    <row r="15" customFormat="false" ht="15.75" hidden="false" customHeight="false" outlineLevel="0" collapsed="false">
      <c r="A15" s="40" t="s">
        <v>51</v>
      </c>
      <c r="C15" s="40" t="n">
        <v>0.211</v>
      </c>
      <c r="D15" s="40" t="s">
        <v>34</v>
      </c>
    </row>
    <row r="16" customFormat="false" ht="15.75" hidden="false" customHeight="false" outlineLevel="0" collapsed="false">
      <c r="A16" s="40" t="s">
        <v>39</v>
      </c>
      <c r="B16" s="40" t="s">
        <v>52</v>
      </c>
      <c r="C16" s="44" t="n">
        <f aca="false">C4</f>
        <v>0</v>
      </c>
    </row>
    <row r="17" customFormat="false" ht="15.75" hidden="false" customHeight="false" outlineLevel="0" collapsed="false">
      <c r="A17" s="40" t="s">
        <v>53</v>
      </c>
      <c r="B17" s="40" t="s">
        <v>54</v>
      </c>
      <c r="C17" s="40" t="n">
        <v>1</v>
      </c>
    </row>
    <row r="18" customFormat="false" ht="15.75" hidden="false" customHeight="false" outlineLevel="0" collapsed="false">
      <c r="A18" s="40" t="s">
        <v>55</v>
      </c>
      <c r="B18" s="40" t="s">
        <v>56</v>
      </c>
      <c r="C18" s="45" t="n">
        <f aca="false">Dateneingabe!B11</f>
        <v>280</v>
      </c>
    </row>
    <row r="19" customFormat="false" ht="15.75" hidden="false" customHeight="false" outlineLevel="0" collapsed="false">
      <c r="A19" s="40" t="s">
        <v>57</v>
      </c>
      <c r="B19" s="40" t="s">
        <v>58</v>
      </c>
      <c r="C19" s="40" t="n">
        <f aca="false">Dateneingabe!B21/Dateneingabe!B11/3600</f>
        <v>0.00148809523809524</v>
      </c>
      <c r="D19" s="40" t="s">
        <v>59</v>
      </c>
    </row>
    <row r="20" customFormat="false" ht="15.75" hidden="false" customHeight="false" outlineLevel="0" collapsed="false">
      <c r="A20" s="40" t="s">
        <v>60</v>
      </c>
      <c r="B20" s="40" t="s">
        <v>61</v>
      </c>
      <c r="C20" s="40" t="n">
        <f aca="false">0.521*2.5/1000</f>
        <v>0.0013025</v>
      </c>
      <c r="D20" s="40" t="s">
        <v>62</v>
      </c>
    </row>
    <row r="21" customFormat="false" ht="15.75" hidden="false" customHeight="true" outlineLevel="0" collapsed="false">
      <c r="A21" s="40" t="s">
        <v>63</v>
      </c>
      <c r="B21" s="40" t="s">
        <v>64</v>
      </c>
      <c r="C21" s="46" t="n">
        <f aca="false">Dateneingabe!B12*3600</f>
        <v>7200</v>
      </c>
      <c r="D21" s="40" t="s">
        <v>65</v>
      </c>
    </row>
    <row r="22" customFormat="false" ht="15.75" hidden="false" customHeight="true" outlineLevel="0" collapsed="false">
      <c r="A22" s="40" t="s">
        <v>66</v>
      </c>
      <c r="B22" s="40" t="s">
        <v>67</v>
      </c>
      <c r="C22" s="40" t="n">
        <v>410</v>
      </c>
      <c r="D22" s="40" t="s">
        <v>68</v>
      </c>
    </row>
    <row r="23" customFormat="false" ht="15.75" hidden="false" customHeight="true" outlineLevel="0" collapsed="false"/>
    <row r="24" customFormat="false" ht="15.75" hidden="false" customHeight="true" outlineLevel="0" collapsed="false">
      <c r="A24" s="40" t="s">
        <v>69</v>
      </c>
    </row>
    <row r="25" customFormat="false" ht="15.75" hidden="false" customHeight="true" outlineLevel="0" collapsed="false">
      <c r="A25" s="40" t="s">
        <v>70</v>
      </c>
    </row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>
      <c r="A28" s="40" t="s">
        <v>69</v>
      </c>
      <c r="B28" s="40" t="s">
        <v>71</v>
      </c>
      <c r="C28" s="40" t="n">
        <f aca="false">C14*(1-C16)*C17/(C18*C19)</f>
        <v>1.2288</v>
      </c>
      <c r="D28" s="40" t="s">
        <v>72</v>
      </c>
    </row>
    <row r="29" customFormat="false" ht="15.75" hidden="false" customHeight="true" outlineLevel="0" collapsed="false"/>
    <row r="30" customFormat="false" ht="15.75" hidden="false" customHeight="true" outlineLevel="0" collapsed="false">
      <c r="A30" s="40" t="s">
        <v>73</v>
      </c>
      <c r="B30" s="40" t="s">
        <v>74</v>
      </c>
      <c r="C30" s="40" t="n">
        <f aca="false">(1-C16)*C28*C20*C21</f>
        <v>11.5236864</v>
      </c>
      <c r="D30" s="40" t="s">
        <v>68</v>
      </c>
    </row>
    <row r="31" customFormat="false" ht="15.75" hidden="false" customHeight="true" outlineLevel="0" collapsed="false"/>
    <row r="32" customFormat="false" ht="15.75" hidden="false" customHeight="true" outlineLevel="0" collapsed="false">
      <c r="A32" s="40" t="s">
        <v>75</v>
      </c>
      <c r="B32" s="40" t="s">
        <v>76</v>
      </c>
      <c r="C32" s="44" t="n">
        <f aca="false">1-EXP(-C30/C22)</f>
        <v>0.0277152377940003</v>
      </c>
    </row>
    <row r="33" customFormat="false" ht="15.75" hidden="false" customHeight="true" outlineLevel="0" collapsed="false">
      <c r="A33" s="40" t="s">
        <v>75</v>
      </c>
      <c r="B33" s="40" t="s">
        <v>76</v>
      </c>
      <c r="C33" s="44" t="n">
        <f aca="false">1-EXP(-C30/100/C22)</f>
        <v>0.000281026026737741</v>
      </c>
    </row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sheetProtection sheet="true" objects="true" scenarios="true"/>
  <printOptions headings="false" gridLines="false" gridLinesSet="true" horizontalCentered="false" verticalCentered="false"/>
  <pageMargins left="0.7875" right="0.7875" top="1.18125" bottom="1.1812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9078aa-c7c6-4ee4-97cd-c43a9bd18693">
      <Terms xmlns="http://schemas.microsoft.com/office/infopath/2007/PartnerControls"/>
    </lcf76f155ced4ddcb4097134ff3c332f>
    <TaxCatchAll xmlns="bb740223-f9f7-48d1-8979-90de79aaea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FB693621667349BF976764418CD57A" ma:contentTypeVersion="16" ma:contentTypeDescription="Ein neues Dokument erstellen." ma:contentTypeScope="" ma:versionID="012e3ec3865b4664edbd0116aec90578">
  <xsd:schema xmlns:xsd="http://www.w3.org/2001/XMLSchema" xmlns:xs="http://www.w3.org/2001/XMLSchema" xmlns:p="http://schemas.microsoft.com/office/2006/metadata/properties" xmlns:ns2="179078aa-c7c6-4ee4-97cd-c43a9bd18693" xmlns:ns3="bb740223-f9f7-48d1-8979-90de79aaeacc" targetNamespace="http://schemas.microsoft.com/office/2006/metadata/properties" ma:root="true" ma:fieldsID="6407aaa5ffb88d38b4ce92aeedcfd804" ns2:_="" ns3:_="">
    <xsd:import namespace="179078aa-c7c6-4ee4-97cd-c43a9bd18693"/>
    <xsd:import namespace="bb740223-f9f7-48d1-8979-90de79aaea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078aa-c7c6-4ee4-97cd-c43a9bd186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5618e14c-1fb7-405a-b344-e8ad096bfc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40223-f9f7-48d1-8979-90de79aaeac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70ebdf-14b7-4ca1-9425-2a1fbf896ea6}" ma:internalName="TaxCatchAll" ma:showField="CatchAllData" ma:web="bb740223-f9f7-48d1-8979-90de79aae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33BA99-CE6F-46DA-BBE1-1201F1FDA213}"/>
</file>

<file path=customXml/itemProps2.xml><?xml version="1.0" encoding="utf-8"?>
<ds:datastoreItem xmlns:ds="http://schemas.openxmlformats.org/officeDocument/2006/customXml" ds:itemID="{4C428032-C4F6-4B68-89DB-CB184ED4C53D}"/>
</file>

<file path=customXml/itemProps3.xml><?xml version="1.0" encoding="utf-8"?>
<ds:datastoreItem xmlns:ds="http://schemas.openxmlformats.org/officeDocument/2006/customXml" ds:itemID="{0EE1E290-EB9A-4D62-8D21-C357B1B2A9D7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LibreOffice/7.2.5.1$Linux_X86_64 LibreOffice_project/20$Build-1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2022-06-17T07:02:49Z</dcterms:created>
  <dc:creator>Marcus von Amsberg</dc:creator>
  <dc:description/>
  <dc:language>de-DE</dc:language>
  <cp:lastModifiedBy>Arnold Meißner</cp:lastModifiedBy>
  <dcterms:modified xsi:type="dcterms:W3CDTF">2022-06-24T09:41:21Z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0x01010038FB693621667349BF976764418CD57A</vt:lpwstr>
  </property>
  <property fmtid="{D5CDD505-2E9C-101B-9397-08002B2CF9AE}" pid="3" name="MediaServiceImageTags">
    <vt:lpwstr/>
  </property>
</Properties>
</file>